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fs\profile$\monika.lichota\Desktop\KREDYTY\POŻYCZKA 2026\"/>
    </mc:Choice>
  </mc:AlternateContent>
  <xr:revisionPtr revIDLastSave="0" documentId="13_ncr:1_{EB3B523C-4847-4F67-9EDD-A54F6C6BE97A}" xr6:coauthVersionLast="47" xr6:coauthVersionMax="47" xr10:uidLastSave="{00000000-0000-0000-0000-000000000000}"/>
  <bookViews>
    <workbookView xWindow="-108" yWindow="-108" windowWidth="23256" windowHeight="12456" xr2:uid="{FBD80060-CF9C-426F-82F1-CD9CB3EA897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F74" i="1"/>
  <c r="H14" i="1"/>
  <c r="C67" i="1"/>
  <c r="C47" i="1"/>
  <c r="C27" i="1"/>
  <c r="F20" i="1"/>
  <c r="H70" i="1"/>
  <c r="H69" i="1"/>
  <c r="H68" i="1"/>
  <c r="H67" i="1"/>
  <c r="H65" i="1"/>
  <c r="H64" i="1"/>
  <c r="H63" i="1"/>
  <c r="H62" i="1"/>
  <c r="E71" i="1"/>
  <c r="E66" i="1"/>
  <c r="C70" i="1"/>
  <c r="C69" i="1"/>
  <c r="C68" i="1"/>
  <c r="C65" i="1"/>
  <c r="C64" i="1"/>
  <c r="C63" i="1"/>
  <c r="C62" i="1"/>
  <c r="E61" i="1"/>
  <c r="C60" i="1"/>
  <c r="C59" i="1"/>
  <c r="C58" i="1"/>
  <c r="C57" i="1"/>
  <c r="E56" i="1"/>
  <c r="C55" i="1"/>
  <c r="C54" i="1"/>
  <c r="C53" i="1"/>
  <c r="C52" i="1"/>
  <c r="E51" i="1"/>
  <c r="C50" i="1"/>
  <c r="C49" i="1"/>
  <c r="C48" i="1"/>
  <c r="E46" i="1"/>
  <c r="C45" i="1"/>
  <c r="C44" i="1"/>
  <c r="C43" i="1"/>
  <c r="C42" i="1"/>
  <c r="E41" i="1"/>
  <c r="C40" i="1"/>
  <c r="C39" i="1"/>
  <c r="C38" i="1"/>
  <c r="C37" i="1"/>
  <c r="E36" i="1"/>
  <c r="E31" i="1"/>
  <c r="C35" i="1"/>
  <c r="C34" i="1"/>
  <c r="C33" i="1"/>
  <c r="C32" i="1"/>
  <c r="C30" i="1"/>
  <c r="C29" i="1"/>
  <c r="C28" i="1"/>
  <c r="C25" i="1"/>
  <c r="C24" i="1"/>
  <c r="C23" i="1"/>
  <c r="C22" i="1"/>
  <c r="D27" i="1"/>
  <c r="F9" i="1"/>
  <c r="D24" i="1" s="1"/>
  <c r="H20" i="1"/>
  <c r="H22" i="1" s="1"/>
  <c r="H23" i="1" s="1"/>
  <c r="H24" i="1" s="1"/>
  <c r="H25" i="1" s="1"/>
  <c r="H27" i="1" s="1"/>
  <c r="H28" i="1" s="1"/>
  <c r="H29" i="1" s="1"/>
  <c r="H30" i="1" s="1"/>
  <c r="H32" i="1" s="1"/>
  <c r="H33" i="1" s="1"/>
  <c r="H34" i="1" s="1"/>
  <c r="H35" i="1" s="1"/>
  <c r="H37" i="1" s="1"/>
  <c r="H38" i="1" s="1"/>
  <c r="H39" i="1" s="1"/>
  <c r="H40" i="1" s="1"/>
  <c r="H42" i="1" s="1"/>
  <c r="H43" i="1" s="1"/>
  <c r="H44" i="1" s="1"/>
  <c r="H45" i="1" s="1"/>
  <c r="H47" i="1" s="1"/>
  <c r="H48" i="1" s="1"/>
  <c r="H49" i="1" s="1"/>
  <c r="H50" i="1" s="1"/>
  <c r="H52" i="1" s="1"/>
  <c r="H53" i="1" s="1"/>
  <c r="H54" i="1" s="1"/>
  <c r="H55" i="1" s="1"/>
  <c r="H57" i="1" s="1"/>
  <c r="H58" i="1" s="1"/>
  <c r="H59" i="1" s="1"/>
  <c r="H60" i="1" s="1"/>
  <c r="D20" i="1" l="1"/>
  <c r="D22" i="1"/>
  <c r="F27" i="1"/>
  <c r="F30" i="1"/>
  <c r="G30" i="1" s="1"/>
  <c r="D28" i="1"/>
  <c r="D29" i="1"/>
  <c r="D30" i="1"/>
  <c r="D25" i="1"/>
  <c r="D23" i="1"/>
  <c r="F28" i="1"/>
  <c r="F22" i="1"/>
  <c r="G22" i="1" s="1"/>
  <c r="F24" i="1"/>
  <c r="G24" i="1" s="1"/>
  <c r="F29" i="1"/>
  <c r="G29" i="1" s="1"/>
  <c r="F23" i="1"/>
  <c r="G23" i="1" s="1"/>
  <c r="F25" i="1"/>
  <c r="G25" i="1" s="1"/>
  <c r="D35" i="1" l="1"/>
  <c r="D34" i="1"/>
  <c r="D33" i="1"/>
  <c r="F33" i="1" s="1"/>
  <c r="G33" i="1" s="1"/>
  <c r="D32" i="1"/>
  <c r="F32" i="1" s="1"/>
  <c r="G28" i="1"/>
  <c r="F31" i="1"/>
  <c r="G31" i="1" s="1"/>
  <c r="G27" i="1"/>
  <c r="F26" i="1"/>
  <c r="G20" i="1"/>
  <c r="D37" i="1" l="1"/>
  <c r="D40" i="1"/>
  <c r="D39" i="1"/>
  <c r="F39" i="1" s="1"/>
  <c r="G39" i="1" s="1"/>
  <c r="D38" i="1"/>
  <c r="F38" i="1" s="1"/>
  <c r="G38" i="1" s="1"/>
  <c r="G32" i="1"/>
  <c r="F34" i="1"/>
  <c r="G34" i="1" s="1"/>
  <c r="G26" i="1"/>
  <c r="F40" i="1" l="1"/>
  <c r="G40" i="1" s="1"/>
  <c r="D42" i="1"/>
  <c r="F37" i="1"/>
  <c r="G37" i="1" s="1"/>
  <c r="F35" i="1"/>
  <c r="G35" i="1" s="1"/>
  <c r="G36" i="1" s="1"/>
  <c r="F41" i="1" l="1"/>
  <c r="G41" i="1"/>
  <c r="D45" i="1"/>
  <c r="F42" i="1"/>
  <c r="D44" i="1"/>
  <c r="F44" i="1" s="1"/>
  <c r="G44" i="1" s="1"/>
  <c r="D43" i="1"/>
  <c r="F43" i="1" s="1"/>
  <c r="G43" i="1" s="1"/>
  <c r="F36" i="1"/>
  <c r="F45" i="1" l="1"/>
  <c r="G45" i="1" s="1"/>
  <c r="D47" i="1"/>
  <c r="F47" i="1" s="1"/>
  <c r="D50" i="1"/>
  <c r="D49" i="1"/>
  <c r="F49" i="1" s="1"/>
  <c r="G49" i="1" s="1"/>
  <c r="D48" i="1"/>
  <c r="F48" i="1" s="1"/>
  <c r="G48" i="1" s="1"/>
  <c r="G42" i="1"/>
  <c r="F46" i="1"/>
  <c r="D52" i="1" l="1"/>
  <c r="F52" i="1" s="1"/>
  <c r="D53" i="1"/>
  <c r="F53" i="1" s="1"/>
  <c r="G53" i="1" s="1"/>
  <c r="D55" i="1"/>
  <c r="D54" i="1"/>
  <c r="F54" i="1" s="1"/>
  <c r="G54" i="1" s="1"/>
  <c r="F50" i="1"/>
  <c r="G50" i="1" s="1"/>
  <c r="G46" i="1"/>
  <c r="G47" i="1"/>
  <c r="F55" i="1" l="1"/>
  <c r="G55" i="1" s="1"/>
  <c r="D57" i="1"/>
  <c r="G51" i="1"/>
  <c r="G52" i="1"/>
  <c r="F56" i="1"/>
  <c r="F51" i="1"/>
  <c r="G56" i="1" l="1"/>
  <c r="D59" i="1"/>
  <c r="F59" i="1" s="1"/>
  <c r="G59" i="1" s="1"/>
  <c r="D60" i="1"/>
  <c r="D58" i="1"/>
  <c r="F58" i="1" s="1"/>
  <c r="G58" i="1" s="1"/>
  <c r="F57" i="1"/>
  <c r="F60" i="1" l="1"/>
  <c r="G60" i="1" s="1"/>
  <c r="D62" i="1"/>
  <c r="G57" i="1"/>
  <c r="G61" i="1" s="1"/>
  <c r="F61" i="1"/>
  <c r="F62" i="1" l="1"/>
  <c r="D63" i="1"/>
  <c r="D64" i="1" l="1"/>
  <c r="F63" i="1"/>
  <c r="G63" i="1" s="1"/>
  <c r="G62" i="1"/>
  <c r="F64" i="1" l="1"/>
  <c r="D65" i="1"/>
  <c r="F65" i="1" l="1"/>
  <c r="G65" i="1" s="1"/>
  <c r="D67" i="1"/>
  <c r="G64" i="1"/>
  <c r="G66" i="1" s="1"/>
  <c r="F66" i="1"/>
  <c r="F67" i="1" l="1"/>
  <c r="D68" i="1"/>
  <c r="F68" i="1" l="1"/>
  <c r="G68" i="1" s="1"/>
  <c r="D69" i="1"/>
  <c r="G67" i="1"/>
  <c r="F69" i="1" l="1"/>
  <c r="D70" i="1"/>
  <c r="F70" i="1" s="1"/>
  <c r="G70" i="1" s="1"/>
  <c r="G69" i="1" l="1"/>
  <c r="G71" i="1" s="1"/>
  <c r="F71" i="1"/>
</calcChain>
</file>

<file path=xl/sharedStrings.xml><?xml version="1.0" encoding="utf-8"?>
<sst xmlns="http://schemas.openxmlformats.org/spreadsheetml/2006/main" count="41" uniqueCount="35">
  <si>
    <t>Reguła: rok: 365 dni, rok przestępny: 366 miesiąc: 30 lub 31 dni</t>
  </si>
  <si>
    <t>Stała marża banku          (w %)</t>
  </si>
  <si>
    <t>zł</t>
  </si>
  <si>
    <t>Lp</t>
  </si>
  <si>
    <t>liczba dni do odsetek</t>
  </si>
  <si>
    <t xml:space="preserve">Oprocentowanie </t>
  </si>
  <si>
    <t>Rata kapitałowa</t>
  </si>
  <si>
    <t>Rata odsetek</t>
  </si>
  <si>
    <t>Rata kapitałowo - odsetkowa</t>
  </si>
  <si>
    <t>-</t>
  </si>
  <si>
    <t>Razem rok 2026</t>
  </si>
  <si>
    <t>Razem rok 2027</t>
  </si>
  <si>
    <t>Razem rok 2028</t>
  </si>
  <si>
    <t>Razem rok 2029</t>
  </si>
  <si>
    <t>Razem rok 2030</t>
  </si>
  <si>
    <t>Razem rok 2031</t>
  </si>
  <si>
    <t>Razem rok 2032</t>
  </si>
  <si>
    <t>Razem rok 2033</t>
  </si>
  <si>
    <t>Razem rok 2034</t>
  </si>
  <si>
    <t>Razem rok 2035</t>
  </si>
  <si>
    <t>RAZEM</t>
  </si>
  <si>
    <t>Razem WIBOR 3M i marża banku (w %)</t>
  </si>
  <si>
    <t>Kwota pożyczki - 8 000 000,00 - udostępniona w momencie zawarcia umowy</t>
  </si>
  <si>
    <t>WIBOR 3M wg notowań na dzień 30.09.2026 (w %)</t>
  </si>
  <si>
    <t>TABELA OBLICZENIA CENY</t>
  </si>
  <si>
    <t>Plan spłaty POŻYCZKI</t>
  </si>
  <si>
    <t>Okres</t>
  </si>
  <si>
    <t>Saldo pożyczki</t>
  </si>
  <si>
    <t>Razem rok 2036</t>
  </si>
  <si>
    <t>Cena oferty (koszt obsługi pożyczki)</t>
  </si>
  <si>
    <t>Stopa oprocentowania pożyczki w skali rocznej</t>
  </si>
  <si>
    <t>Okres obsługi pożyczki (spłat rat kapitałowych) - do końca roku 2036</t>
  </si>
  <si>
    <t>Odsetki od pożyczki (suma)</t>
  </si>
  <si>
    <t>Razem odsetki od pożyczki</t>
  </si>
  <si>
    <t>Oprocentowanie pożyczki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</si>
</sst>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1"/>
      <charset val="238"/>
      <scheme val="major"/>
    </font>
    <font>
      <sz val="8"/>
      <color theme="1"/>
      <name val="Calibri Light"/>
      <family val="1"/>
      <charset val="238"/>
      <scheme val="major"/>
    </font>
    <font>
      <b/>
      <sz val="11"/>
      <color theme="1"/>
      <name val="Calibri Light"/>
      <family val="1"/>
      <charset val="238"/>
      <scheme val="major"/>
    </font>
    <font>
      <b/>
      <sz val="11"/>
      <color theme="1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1F76-946D-4745-9C0B-49CFA2B6EB8A}">
  <dimension ref="A1:H74"/>
  <sheetViews>
    <sheetView tabSelected="1" workbookViewId="0">
      <selection activeCell="G75" sqref="G75"/>
    </sheetView>
  </sheetViews>
  <sheetFormatPr defaultRowHeight="15" x14ac:dyDescent="0.25"/>
  <cols>
    <col min="1" max="1" width="11.42578125" customWidth="1"/>
    <col min="2" max="2" width="18.42578125" customWidth="1"/>
    <col min="5" max="5" width="18.28515625" customWidth="1"/>
    <col min="6" max="6" width="15.7109375" customWidth="1"/>
    <col min="7" max="7" width="14.42578125" customWidth="1"/>
    <col min="8" max="8" width="18.140625" customWidth="1"/>
  </cols>
  <sheetData>
    <row r="1" spans="1:8" x14ac:dyDescent="0.25">
      <c r="A1" s="41" t="s">
        <v>24</v>
      </c>
      <c r="B1" s="41"/>
      <c r="C1" s="41"/>
      <c r="D1" s="41"/>
      <c r="E1" s="41"/>
      <c r="F1" s="41"/>
      <c r="G1" s="41"/>
      <c r="H1" s="41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30" t="s">
        <v>22</v>
      </c>
      <c r="B3" s="30"/>
      <c r="C3" s="30"/>
      <c r="D3" s="30"/>
      <c r="E3" s="30"/>
      <c r="F3" s="30"/>
      <c r="G3" s="30"/>
      <c r="H3" s="30"/>
    </row>
    <row r="4" spans="1:8" x14ac:dyDescent="0.25">
      <c r="A4" s="30" t="s">
        <v>31</v>
      </c>
      <c r="B4" s="30"/>
      <c r="C4" s="30"/>
      <c r="D4" s="30"/>
      <c r="E4" s="30"/>
      <c r="F4" s="30"/>
      <c r="G4" s="30"/>
      <c r="H4" s="30"/>
    </row>
    <row r="5" spans="1:8" x14ac:dyDescent="0.25">
      <c r="A5" s="30" t="s">
        <v>0</v>
      </c>
      <c r="B5" s="30"/>
      <c r="C5" s="30"/>
      <c r="D5" s="30"/>
      <c r="E5" s="30"/>
      <c r="F5" s="30"/>
      <c r="G5" s="30"/>
      <c r="H5" s="30"/>
    </row>
    <row r="6" spans="1:8" x14ac:dyDescent="0.25">
      <c r="A6" s="42"/>
      <c r="B6" s="42"/>
      <c r="C6" s="42"/>
      <c r="D6" s="42"/>
      <c r="E6" s="42"/>
      <c r="F6" s="42"/>
      <c r="G6" s="42"/>
      <c r="H6" s="42"/>
    </row>
    <row r="7" spans="1:8" x14ac:dyDescent="0.25">
      <c r="A7" s="30" t="s">
        <v>34</v>
      </c>
      <c r="B7" s="30"/>
      <c r="C7" s="30"/>
      <c r="D7" s="30"/>
      <c r="E7" s="30"/>
      <c r="F7" s="30"/>
      <c r="G7" s="30"/>
      <c r="H7" s="1"/>
    </row>
    <row r="8" spans="1:8" ht="22.5" x14ac:dyDescent="0.25">
      <c r="A8" s="25" t="s">
        <v>30</v>
      </c>
      <c r="B8" s="26" t="s">
        <v>23</v>
      </c>
      <c r="C8" s="27"/>
      <c r="D8" s="4"/>
      <c r="E8" s="3" t="s">
        <v>1</v>
      </c>
      <c r="F8" s="3" t="s">
        <v>21</v>
      </c>
      <c r="G8" s="2"/>
      <c r="H8" s="2"/>
    </row>
    <row r="9" spans="1:8" ht="21" customHeight="1" x14ac:dyDescent="0.25">
      <c r="A9" s="25"/>
      <c r="B9" s="28">
        <v>3.85</v>
      </c>
      <c r="C9" s="29"/>
      <c r="D9" s="5"/>
      <c r="E9" s="6">
        <v>0</v>
      </c>
      <c r="F9" s="7">
        <f>B9+E9</f>
        <v>3.85</v>
      </c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30" t="s">
        <v>29</v>
      </c>
      <c r="B11" s="30"/>
      <c r="C11" s="30"/>
      <c r="D11" s="30"/>
      <c r="E11" s="30"/>
      <c r="F11" s="30"/>
      <c r="G11" s="30"/>
      <c r="H11" s="30"/>
    </row>
    <row r="12" spans="1:8" x14ac:dyDescent="0.25">
      <c r="A12" s="25" t="s">
        <v>29</v>
      </c>
      <c r="B12" s="31" t="s">
        <v>32</v>
      </c>
      <c r="C12" s="32"/>
      <c r="D12" s="32"/>
      <c r="E12" s="32"/>
      <c r="F12" s="32"/>
      <c r="G12" s="33"/>
      <c r="H12" s="8" t="s">
        <v>33</v>
      </c>
    </row>
    <row r="13" spans="1:8" x14ac:dyDescent="0.25">
      <c r="A13" s="25"/>
      <c r="B13" s="34" t="s">
        <v>2</v>
      </c>
      <c r="C13" s="35"/>
      <c r="D13" s="35"/>
      <c r="E13" s="35"/>
      <c r="F13" s="35"/>
      <c r="G13" s="36"/>
      <c r="H13" s="9" t="s">
        <v>2</v>
      </c>
    </row>
    <row r="14" spans="1:8" x14ac:dyDescent="0.25">
      <c r="A14" s="25"/>
      <c r="B14" s="37"/>
      <c r="C14" s="38"/>
      <c r="D14" s="38"/>
      <c r="E14" s="38"/>
      <c r="F14" s="38"/>
      <c r="G14" s="39"/>
      <c r="H14" s="10">
        <f>B14</f>
        <v>0</v>
      </c>
    </row>
    <row r="15" spans="1:8" x14ac:dyDescent="0.25">
      <c r="A15" s="11"/>
      <c r="B15" s="2"/>
      <c r="C15" s="2"/>
      <c r="D15" s="2"/>
      <c r="E15" s="2"/>
      <c r="F15" s="2"/>
      <c r="G15" s="2"/>
      <c r="H15" s="2"/>
    </row>
    <row r="16" spans="1:8" x14ac:dyDescent="0.25">
      <c r="A16" s="40" t="s">
        <v>25</v>
      </c>
      <c r="B16" s="40"/>
      <c r="C16" s="40"/>
      <c r="D16" s="40"/>
      <c r="E16" s="40"/>
      <c r="F16" s="40"/>
      <c r="G16" s="40"/>
      <c r="H16" s="40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ht="45" x14ac:dyDescent="0.25">
      <c r="A18" s="9" t="s">
        <v>3</v>
      </c>
      <c r="B18" s="9" t="s">
        <v>26</v>
      </c>
      <c r="C18" s="12" t="s">
        <v>4</v>
      </c>
      <c r="D18" s="12" t="s">
        <v>5</v>
      </c>
      <c r="E18" s="9" t="s">
        <v>6</v>
      </c>
      <c r="F18" s="9" t="s">
        <v>7</v>
      </c>
      <c r="G18" s="12" t="s">
        <v>8</v>
      </c>
      <c r="H18" s="9" t="s">
        <v>27</v>
      </c>
    </row>
    <row r="19" spans="1:8" x14ac:dyDescent="0.25">
      <c r="A19" s="9" t="s">
        <v>9</v>
      </c>
      <c r="B19" s="9" t="s">
        <v>9</v>
      </c>
      <c r="C19" s="9">
        <v>365</v>
      </c>
      <c r="D19" s="9"/>
      <c r="E19" s="9" t="s">
        <v>9</v>
      </c>
      <c r="F19" s="9" t="s">
        <v>9</v>
      </c>
      <c r="G19" s="12" t="s">
        <v>9</v>
      </c>
      <c r="H19" s="13">
        <v>8000000</v>
      </c>
    </row>
    <row r="20" spans="1:8" x14ac:dyDescent="0.25">
      <c r="A20" s="9">
        <v>1</v>
      </c>
      <c r="B20" s="14">
        <v>46387</v>
      </c>
      <c r="C20" s="9">
        <v>30</v>
      </c>
      <c r="D20" s="7">
        <f>F9</f>
        <v>3.85</v>
      </c>
      <c r="E20" s="13">
        <v>0</v>
      </c>
      <c r="F20" s="43">
        <f>H19*F9%/365*C20</f>
        <v>25315.068493150684</v>
      </c>
      <c r="G20" s="43">
        <f>E20+F20</f>
        <v>25315.068493150684</v>
      </c>
      <c r="H20" s="13">
        <f>H19-E20</f>
        <v>8000000</v>
      </c>
    </row>
    <row r="21" spans="1:8" x14ac:dyDescent="0.25">
      <c r="A21" s="22" t="s">
        <v>10</v>
      </c>
      <c r="B21" s="23"/>
      <c r="C21" s="24"/>
      <c r="D21" s="7"/>
      <c r="E21" s="13"/>
      <c r="F21" s="13"/>
      <c r="G21" s="13"/>
      <c r="H21" s="13"/>
    </row>
    <row r="22" spans="1:8" x14ac:dyDescent="0.25">
      <c r="A22" s="9">
        <v>2</v>
      </c>
      <c r="B22" s="14">
        <v>46477</v>
      </c>
      <c r="C22" s="9">
        <f>31+28+31</f>
        <v>90</v>
      </c>
      <c r="D22" s="7">
        <f>F9</f>
        <v>3.85</v>
      </c>
      <c r="E22" s="13">
        <v>0</v>
      </c>
      <c r="F22" s="13">
        <f>H20*F9%/C19*C22</f>
        <v>75945.205479452052</v>
      </c>
      <c r="G22" s="13">
        <f>E22+F22</f>
        <v>75945.205479452052</v>
      </c>
      <c r="H22" s="13">
        <f>H20-E22</f>
        <v>8000000</v>
      </c>
    </row>
    <row r="23" spans="1:8" x14ac:dyDescent="0.25">
      <c r="A23" s="9">
        <v>3</v>
      </c>
      <c r="B23" s="14">
        <v>46568</v>
      </c>
      <c r="C23" s="9">
        <f>30+31+30</f>
        <v>91</v>
      </c>
      <c r="D23" s="7">
        <f>F9</f>
        <v>3.85</v>
      </c>
      <c r="E23" s="13">
        <v>0</v>
      </c>
      <c r="F23" s="13">
        <f>H22*F9%/C19*C23</f>
        <v>76789.04109589041</v>
      </c>
      <c r="G23" s="13">
        <f t="shared" ref="G23:G25" si="0">E23+F23</f>
        <v>76789.04109589041</v>
      </c>
      <c r="H23" s="13">
        <f>H22-E23</f>
        <v>8000000</v>
      </c>
    </row>
    <row r="24" spans="1:8" x14ac:dyDescent="0.25">
      <c r="A24" s="9">
        <v>4</v>
      </c>
      <c r="B24" s="14">
        <v>46660</v>
      </c>
      <c r="C24" s="9">
        <f>31+31+30</f>
        <v>92</v>
      </c>
      <c r="D24" s="7">
        <f>F9</f>
        <v>3.85</v>
      </c>
      <c r="E24" s="13">
        <v>0</v>
      </c>
      <c r="F24" s="13">
        <f>H23*F9%/C19*C24</f>
        <v>77632.876712328769</v>
      </c>
      <c r="G24" s="13">
        <f t="shared" si="0"/>
        <v>77632.876712328769</v>
      </c>
      <c r="H24" s="13">
        <f>H23-E24</f>
        <v>8000000</v>
      </c>
    </row>
    <row r="25" spans="1:8" x14ac:dyDescent="0.25">
      <c r="A25" s="9">
        <v>5</v>
      </c>
      <c r="B25" s="14">
        <v>46752</v>
      </c>
      <c r="C25" s="9">
        <f>31+30+31</f>
        <v>92</v>
      </c>
      <c r="D25" s="7">
        <f>F9</f>
        <v>3.85</v>
      </c>
      <c r="E25" s="13">
        <v>0</v>
      </c>
      <c r="F25" s="13">
        <f>H24*F9%/C19*C25</f>
        <v>77632.876712328769</v>
      </c>
      <c r="G25" s="13">
        <f t="shared" si="0"/>
        <v>77632.876712328769</v>
      </c>
      <c r="H25" s="13">
        <f>H24-E25</f>
        <v>8000000</v>
      </c>
    </row>
    <row r="26" spans="1:8" x14ac:dyDescent="0.25">
      <c r="A26" s="20" t="s">
        <v>11</v>
      </c>
      <c r="B26" s="21"/>
      <c r="C26" s="21"/>
      <c r="D26" s="15"/>
      <c r="E26" s="16">
        <v>0</v>
      </c>
      <c r="F26" s="17">
        <f>SUM(F20:F25)</f>
        <v>333315.06849315064</v>
      </c>
      <c r="G26" s="17">
        <f>E26+F26</f>
        <v>333315.06849315064</v>
      </c>
      <c r="H26" s="13"/>
    </row>
    <row r="27" spans="1:8" x14ac:dyDescent="0.25">
      <c r="A27" s="9">
        <v>13</v>
      </c>
      <c r="B27" s="14">
        <v>46843</v>
      </c>
      <c r="C27" s="9">
        <f>31+29+31</f>
        <v>91</v>
      </c>
      <c r="D27" s="7">
        <f>B9+E9</f>
        <v>3.85</v>
      </c>
      <c r="E27" s="13">
        <v>82500</v>
      </c>
      <c r="F27" s="13">
        <f>H25*F9%/C19*C27</f>
        <v>76789.04109589041</v>
      </c>
      <c r="G27" s="13">
        <f>E27+F27</f>
        <v>159289.0410958904</v>
      </c>
      <c r="H27" s="13">
        <f>H25-E27</f>
        <v>7917500</v>
      </c>
    </row>
    <row r="28" spans="1:8" x14ac:dyDescent="0.25">
      <c r="A28" s="9">
        <v>14</v>
      </c>
      <c r="B28" s="14">
        <v>46934</v>
      </c>
      <c r="C28" s="9">
        <f>30+31+30</f>
        <v>91</v>
      </c>
      <c r="D28" s="7">
        <f>F9</f>
        <v>3.85</v>
      </c>
      <c r="E28" s="13">
        <v>82500</v>
      </c>
      <c r="F28" s="13">
        <f>H27*F9%/C19*C28</f>
        <v>75997.154109589042</v>
      </c>
      <c r="G28" s="13">
        <f>E28+F28</f>
        <v>158497.15410958906</v>
      </c>
      <c r="H28" s="13">
        <f>H27-E28</f>
        <v>7835000</v>
      </c>
    </row>
    <row r="29" spans="1:8" x14ac:dyDescent="0.25">
      <c r="A29" s="9">
        <v>15</v>
      </c>
      <c r="B29" s="14">
        <v>47026</v>
      </c>
      <c r="C29" s="9">
        <f>31+31+30</f>
        <v>92</v>
      </c>
      <c r="D29" s="7">
        <f>F9</f>
        <v>3.85</v>
      </c>
      <c r="E29" s="13">
        <v>82500</v>
      </c>
      <c r="F29" s="13">
        <f>H28*F9%/C19*C29</f>
        <v>76031.698630136991</v>
      </c>
      <c r="G29" s="13">
        <f t="shared" ref="G29:G30" si="1">E29+F29</f>
        <v>158531.69863013699</v>
      </c>
      <c r="H29" s="13">
        <f>H28-E29</f>
        <v>7752500</v>
      </c>
    </row>
    <row r="30" spans="1:8" x14ac:dyDescent="0.25">
      <c r="A30" s="9">
        <v>16</v>
      </c>
      <c r="B30" s="14">
        <v>47118</v>
      </c>
      <c r="C30" s="9">
        <f>31+30+31</f>
        <v>92</v>
      </c>
      <c r="D30" s="7">
        <f>F9</f>
        <v>3.85</v>
      </c>
      <c r="E30" s="13">
        <v>82500</v>
      </c>
      <c r="F30" s="13">
        <f>H29*F9%/C19*C30</f>
        <v>75231.109589041094</v>
      </c>
      <c r="G30" s="13">
        <f t="shared" si="1"/>
        <v>157731.10958904109</v>
      </c>
      <c r="H30" s="13">
        <f>H29-E30</f>
        <v>7670000</v>
      </c>
    </row>
    <row r="31" spans="1:8" x14ac:dyDescent="0.25">
      <c r="A31" s="20" t="s">
        <v>12</v>
      </c>
      <c r="B31" s="21"/>
      <c r="C31" s="21"/>
      <c r="D31" s="15"/>
      <c r="E31" s="16">
        <f>SUM(E27:E30)</f>
        <v>330000</v>
      </c>
      <c r="F31" s="17">
        <f>SUM(F27:F30)</f>
        <v>304049.00342465751</v>
      </c>
      <c r="G31" s="17">
        <f>E31+F31</f>
        <v>634049.00342465751</v>
      </c>
      <c r="H31" s="13"/>
    </row>
    <row r="32" spans="1:8" x14ac:dyDescent="0.25">
      <c r="A32" s="9">
        <v>25</v>
      </c>
      <c r="B32" s="14">
        <v>47208</v>
      </c>
      <c r="C32" s="9">
        <f>31+28+31</f>
        <v>90</v>
      </c>
      <c r="D32" s="7">
        <f>D30</f>
        <v>3.85</v>
      </c>
      <c r="E32" s="13">
        <v>273000</v>
      </c>
      <c r="F32" s="13">
        <f>H30*D32%/C19*C32</f>
        <v>72812.465753424665</v>
      </c>
      <c r="G32" s="13">
        <f>E32+F32</f>
        <v>345812.46575342468</v>
      </c>
      <c r="H32" s="13">
        <f>H30-E32</f>
        <v>7397000</v>
      </c>
    </row>
    <row r="33" spans="1:8" x14ac:dyDescent="0.25">
      <c r="A33" s="9">
        <v>26</v>
      </c>
      <c r="B33" s="14">
        <v>47299</v>
      </c>
      <c r="C33" s="9">
        <f>30+31+30</f>
        <v>91</v>
      </c>
      <c r="D33" s="7">
        <f>D30</f>
        <v>3.85</v>
      </c>
      <c r="E33" s="13">
        <v>273000</v>
      </c>
      <c r="F33" s="13">
        <f>H32*D33%/C19*C33</f>
        <v>71001.067123287678</v>
      </c>
      <c r="G33" s="13">
        <f t="shared" ref="G33:G35" si="2">E33+F33</f>
        <v>344001.06712328771</v>
      </c>
      <c r="H33" s="13">
        <f>H32-E33</f>
        <v>7124000</v>
      </c>
    </row>
    <row r="34" spans="1:8" x14ac:dyDescent="0.25">
      <c r="A34" s="9">
        <v>27</v>
      </c>
      <c r="B34" s="14">
        <v>47391</v>
      </c>
      <c r="C34" s="9">
        <f>31+31+30</f>
        <v>92</v>
      </c>
      <c r="D34" s="7">
        <f>D30</f>
        <v>3.85</v>
      </c>
      <c r="E34" s="13">
        <v>273000</v>
      </c>
      <c r="F34" s="13">
        <f>H33*D34%/C19*C34</f>
        <v>69132.076712328766</v>
      </c>
      <c r="G34" s="13">
        <f t="shared" si="2"/>
        <v>342132.07671232877</v>
      </c>
      <c r="H34" s="13">
        <f>H33-E34</f>
        <v>6851000</v>
      </c>
    </row>
    <row r="35" spans="1:8" x14ac:dyDescent="0.25">
      <c r="A35" s="9">
        <v>28</v>
      </c>
      <c r="B35" s="14">
        <v>47483</v>
      </c>
      <c r="C35" s="9">
        <f>31+30+31</f>
        <v>92</v>
      </c>
      <c r="D35" s="7">
        <f>D30</f>
        <v>3.85</v>
      </c>
      <c r="E35" s="13">
        <v>273000</v>
      </c>
      <c r="F35" s="13">
        <f>H34*D35%/C19*C35</f>
        <v>66482.85479452055</v>
      </c>
      <c r="G35" s="13">
        <f t="shared" si="2"/>
        <v>339482.85479452054</v>
      </c>
      <c r="H35" s="13">
        <f>H34-E35</f>
        <v>6578000</v>
      </c>
    </row>
    <row r="36" spans="1:8" x14ac:dyDescent="0.25">
      <c r="A36" s="20" t="s">
        <v>13</v>
      </c>
      <c r="B36" s="21"/>
      <c r="C36" s="21"/>
      <c r="D36" s="15"/>
      <c r="E36" s="16">
        <f>SUM(E32:E35)</f>
        <v>1092000</v>
      </c>
      <c r="F36" s="17">
        <f>SUM(F32:F35)</f>
        <v>279428.46438356163</v>
      </c>
      <c r="G36" s="17">
        <f>SUM(G32:G35)</f>
        <v>1371428.4643835616</v>
      </c>
      <c r="H36" s="13"/>
    </row>
    <row r="37" spans="1:8" x14ac:dyDescent="0.25">
      <c r="A37" s="9">
        <v>37</v>
      </c>
      <c r="B37" s="14">
        <v>47573</v>
      </c>
      <c r="C37" s="9">
        <f>31+28+31</f>
        <v>90</v>
      </c>
      <c r="D37" s="7">
        <f>D35</f>
        <v>3.85</v>
      </c>
      <c r="E37" s="13">
        <v>60000</v>
      </c>
      <c r="F37" s="13">
        <f>H35*D37%/C19*C37</f>
        <v>62445.945205479453</v>
      </c>
      <c r="G37" s="13">
        <f>E37+F37</f>
        <v>122445.94520547945</v>
      </c>
      <c r="H37" s="13">
        <f>H35-E37</f>
        <v>6518000</v>
      </c>
    </row>
    <row r="38" spans="1:8" x14ac:dyDescent="0.25">
      <c r="A38" s="9">
        <v>38</v>
      </c>
      <c r="B38" s="14">
        <v>47664</v>
      </c>
      <c r="C38" s="9">
        <f>30+31+30</f>
        <v>91</v>
      </c>
      <c r="D38" s="7">
        <f>D35</f>
        <v>3.85</v>
      </c>
      <c r="E38" s="13">
        <v>60000</v>
      </c>
      <c r="F38" s="13">
        <f>H37*D38%/$C$19*C38</f>
        <v>62563.871232876714</v>
      </c>
      <c r="G38" s="13">
        <f t="shared" ref="G38:G40" si="3">E38+F38</f>
        <v>122563.87123287671</v>
      </c>
      <c r="H38" s="13">
        <f>H37-E38</f>
        <v>6458000</v>
      </c>
    </row>
    <row r="39" spans="1:8" x14ac:dyDescent="0.25">
      <c r="A39" s="9">
        <v>39</v>
      </c>
      <c r="B39" s="14">
        <v>47756</v>
      </c>
      <c r="C39" s="9">
        <f>31+31+30</f>
        <v>92</v>
      </c>
      <c r="D39" s="7">
        <f>D35</f>
        <v>3.85</v>
      </c>
      <c r="E39" s="13">
        <v>60000</v>
      </c>
      <c r="F39" s="13">
        <f>H38*D39%/$C$19*C39</f>
        <v>62669.139726027395</v>
      </c>
      <c r="G39" s="13">
        <f t="shared" si="3"/>
        <v>122669.1397260274</v>
      </c>
      <c r="H39" s="13">
        <f>H38-E39</f>
        <v>6398000</v>
      </c>
    </row>
    <row r="40" spans="1:8" x14ac:dyDescent="0.25">
      <c r="A40" s="9">
        <v>40</v>
      </c>
      <c r="B40" s="14">
        <v>47848</v>
      </c>
      <c r="C40" s="9">
        <f>31+30+31</f>
        <v>92</v>
      </c>
      <c r="D40" s="7">
        <f>D35</f>
        <v>3.85</v>
      </c>
      <c r="E40" s="13">
        <v>60000</v>
      </c>
      <c r="F40" s="13">
        <f t="shared" ref="F40" si="4">H39*D40%/$C$19*C40</f>
        <v>62086.893150684933</v>
      </c>
      <c r="G40" s="13">
        <f t="shared" si="3"/>
        <v>122086.89315068493</v>
      </c>
      <c r="H40" s="13">
        <f>H39-E40</f>
        <v>6338000</v>
      </c>
    </row>
    <row r="41" spans="1:8" x14ac:dyDescent="0.25">
      <c r="A41" s="20" t="s">
        <v>14</v>
      </c>
      <c r="B41" s="21"/>
      <c r="C41" s="21"/>
      <c r="D41" s="15"/>
      <c r="E41" s="16">
        <f>SUM(E37:E40)</f>
        <v>240000</v>
      </c>
      <c r="F41" s="17">
        <f>SUM(F37:F40)</f>
        <v>249765.84931506851</v>
      </c>
      <c r="G41" s="17">
        <f>SUM(G37:G40)</f>
        <v>489765.84931506851</v>
      </c>
      <c r="H41" s="13"/>
    </row>
    <row r="42" spans="1:8" x14ac:dyDescent="0.25">
      <c r="A42" s="9">
        <v>49</v>
      </c>
      <c r="B42" s="14">
        <v>47938</v>
      </c>
      <c r="C42" s="9">
        <f>31+28+31</f>
        <v>90</v>
      </c>
      <c r="D42" s="7">
        <f>D40</f>
        <v>3.85</v>
      </c>
      <c r="E42" s="13">
        <v>60000</v>
      </c>
      <c r="F42" s="13">
        <f>H40*D42%/$C$19*C42</f>
        <v>60167.589041095896</v>
      </c>
      <c r="G42" s="13">
        <f>E42+F42</f>
        <v>120167.5890410959</v>
      </c>
      <c r="H42" s="13">
        <f>H40-E42</f>
        <v>6278000</v>
      </c>
    </row>
    <row r="43" spans="1:8" x14ac:dyDescent="0.25">
      <c r="A43" s="9">
        <v>50</v>
      </c>
      <c r="B43" s="14">
        <v>48029</v>
      </c>
      <c r="C43" s="9">
        <f>30+31+30</f>
        <v>91</v>
      </c>
      <c r="D43" s="7">
        <f>D42</f>
        <v>3.85</v>
      </c>
      <c r="E43" s="13">
        <v>60000</v>
      </c>
      <c r="F43" s="13">
        <f>H42*D43%/$C$19*C43</f>
        <v>60260.200000000004</v>
      </c>
      <c r="G43" s="13">
        <f t="shared" ref="G43:G45" si="5">E43+F43</f>
        <v>120260.20000000001</v>
      </c>
      <c r="H43" s="13">
        <f>H42-E43</f>
        <v>6218000</v>
      </c>
    </row>
    <row r="44" spans="1:8" x14ac:dyDescent="0.25">
      <c r="A44" s="9">
        <v>51</v>
      </c>
      <c r="B44" s="14">
        <v>48121</v>
      </c>
      <c r="C44" s="9">
        <f>31+31+30</f>
        <v>92</v>
      </c>
      <c r="D44" s="7">
        <f>D42</f>
        <v>3.85</v>
      </c>
      <c r="E44" s="13">
        <v>60000</v>
      </c>
      <c r="F44" s="13">
        <f t="shared" ref="F44:F45" si="6">H43*D44%/$C$19*C44</f>
        <v>60340.153424657539</v>
      </c>
      <c r="G44" s="13">
        <f t="shared" si="5"/>
        <v>120340.15342465753</v>
      </c>
      <c r="H44" s="13">
        <f>H43-E44</f>
        <v>6158000</v>
      </c>
    </row>
    <row r="45" spans="1:8" x14ac:dyDescent="0.25">
      <c r="A45" s="9">
        <v>52</v>
      </c>
      <c r="B45" s="14">
        <v>48213</v>
      </c>
      <c r="C45" s="9">
        <f>31+30+31</f>
        <v>92</v>
      </c>
      <c r="D45" s="7">
        <f>D42</f>
        <v>3.85</v>
      </c>
      <c r="E45" s="13">
        <v>60000</v>
      </c>
      <c r="F45" s="13">
        <f t="shared" si="6"/>
        <v>59757.906849315063</v>
      </c>
      <c r="G45" s="13">
        <f t="shared" si="5"/>
        <v>119757.90684931507</v>
      </c>
      <c r="H45" s="13">
        <f>H44-E45</f>
        <v>6098000</v>
      </c>
    </row>
    <row r="46" spans="1:8" x14ac:dyDescent="0.25">
      <c r="A46" s="20" t="s">
        <v>15</v>
      </c>
      <c r="B46" s="21"/>
      <c r="C46" s="21"/>
      <c r="D46" s="15"/>
      <c r="E46" s="16">
        <f>SUM(E42:E45)</f>
        <v>240000</v>
      </c>
      <c r="F46" s="17">
        <f>SUM(F42:F45)</f>
        <v>240525.84931506851</v>
      </c>
      <c r="G46" s="17">
        <f>SUM(G42:G45)</f>
        <v>480525.84931506845</v>
      </c>
      <c r="H46" s="13"/>
    </row>
    <row r="47" spans="1:8" x14ac:dyDescent="0.25">
      <c r="A47" s="9">
        <v>61</v>
      </c>
      <c r="B47" s="14">
        <v>48304</v>
      </c>
      <c r="C47" s="9">
        <f>31+29+31</f>
        <v>91</v>
      </c>
      <c r="D47" s="7">
        <f>D45</f>
        <v>3.85</v>
      </c>
      <c r="E47" s="13">
        <v>60000</v>
      </c>
      <c r="F47" s="13">
        <f>H45*D47%/C19*C47</f>
        <v>58532.446575342459</v>
      </c>
      <c r="G47" s="13">
        <f>E47+F47</f>
        <v>118532.44657534246</v>
      </c>
      <c r="H47" s="13">
        <f>H45-E47</f>
        <v>6038000</v>
      </c>
    </row>
    <row r="48" spans="1:8" x14ac:dyDescent="0.25">
      <c r="A48" s="9">
        <v>62</v>
      </c>
      <c r="B48" s="14">
        <v>48395</v>
      </c>
      <c r="C48" s="9">
        <f>30+31+30</f>
        <v>91</v>
      </c>
      <c r="D48" s="7">
        <f>D45</f>
        <v>3.85</v>
      </c>
      <c r="E48" s="13">
        <v>60000</v>
      </c>
      <c r="F48" s="13">
        <f>H47*D48%/$C$19*C48</f>
        <v>57956.528767123287</v>
      </c>
      <c r="G48" s="13">
        <f t="shared" ref="G48:G50" si="7">E48+F48</f>
        <v>117956.52876712329</v>
      </c>
      <c r="H48" s="13">
        <f>H47-E48</f>
        <v>5978000</v>
      </c>
    </row>
    <row r="49" spans="1:8" x14ac:dyDescent="0.25">
      <c r="A49" s="9">
        <v>63</v>
      </c>
      <c r="B49" s="14">
        <v>48487</v>
      </c>
      <c r="C49" s="9">
        <f>31+31+30</f>
        <v>92</v>
      </c>
      <c r="D49" s="7">
        <f>D45</f>
        <v>3.85</v>
      </c>
      <c r="E49" s="13">
        <v>60000</v>
      </c>
      <c r="F49" s="13">
        <f t="shared" ref="F49:F50" si="8">H48*D49%/$C$19*C49</f>
        <v>58011.167123287669</v>
      </c>
      <c r="G49" s="13">
        <f t="shared" si="7"/>
        <v>118011.16712328767</v>
      </c>
      <c r="H49" s="13">
        <f>H48-E49</f>
        <v>5918000</v>
      </c>
    </row>
    <row r="50" spans="1:8" x14ac:dyDescent="0.25">
      <c r="A50" s="9">
        <v>64</v>
      </c>
      <c r="B50" s="14">
        <v>48579</v>
      </c>
      <c r="C50" s="9">
        <f>31+30+31</f>
        <v>92</v>
      </c>
      <c r="D50" s="7">
        <f>D45</f>
        <v>3.85</v>
      </c>
      <c r="E50" s="13">
        <v>60000</v>
      </c>
      <c r="F50" s="13">
        <f t="shared" si="8"/>
        <v>57428.920547945207</v>
      </c>
      <c r="G50" s="13">
        <f t="shared" si="7"/>
        <v>117428.92054794521</v>
      </c>
      <c r="H50" s="13">
        <f>H49-E50</f>
        <v>5858000</v>
      </c>
    </row>
    <row r="51" spans="1:8" x14ac:dyDescent="0.25">
      <c r="A51" s="20" t="s">
        <v>16</v>
      </c>
      <c r="B51" s="21"/>
      <c r="C51" s="21"/>
      <c r="D51" s="15"/>
      <c r="E51" s="16">
        <f>SUM(E47:E50)</f>
        <v>240000</v>
      </c>
      <c r="F51" s="17">
        <f>SUM(F47:F50)</f>
        <v>231929.06301369861</v>
      </c>
      <c r="G51" s="17">
        <f>SUM(G47:G50)</f>
        <v>471929.06301369861</v>
      </c>
      <c r="H51" s="13"/>
    </row>
    <row r="52" spans="1:8" x14ac:dyDescent="0.25">
      <c r="A52" s="9">
        <v>73</v>
      </c>
      <c r="B52" s="14">
        <v>48669</v>
      </c>
      <c r="C52" s="9">
        <f>31+28+31</f>
        <v>90</v>
      </c>
      <c r="D52" s="7">
        <f>D50</f>
        <v>3.85</v>
      </c>
      <c r="E52" s="13">
        <v>299500</v>
      </c>
      <c r="F52" s="13">
        <f>H50*D52%/C19*C52</f>
        <v>55610.876712328769</v>
      </c>
      <c r="G52" s="13">
        <f>E52+F52</f>
        <v>355110.87671232875</v>
      </c>
      <c r="H52" s="13">
        <f>H50-E52</f>
        <v>5558500</v>
      </c>
    </row>
    <row r="53" spans="1:8" x14ac:dyDescent="0.25">
      <c r="A53" s="9">
        <v>74</v>
      </c>
      <c r="B53" s="14">
        <v>48760</v>
      </c>
      <c r="C53" s="9">
        <f>30+31+30</f>
        <v>91</v>
      </c>
      <c r="D53" s="7">
        <f>D50</f>
        <v>3.85</v>
      </c>
      <c r="E53" s="13">
        <v>299500</v>
      </c>
      <c r="F53" s="13">
        <f>H52*D53%/$C$19*C53</f>
        <v>53353.985616438353</v>
      </c>
      <c r="G53" s="13">
        <f t="shared" ref="G53:G55" si="9">E53+F53</f>
        <v>352853.98561643832</v>
      </c>
      <c r="H53" s="13">
        <f>H52-E53</f>
        <v>5259000</v>
      </c>
    </row>
    <row r="54" spans="1:8" x14ac:dyDescent="0.25">
      <c r="A54" s="9">
        <v>75</v>
      </c>
      <c r="B54" s="14">
        <v>48852</v>
      </c>
      <c r="C54" s="9">
        <f>31+31+30</f>
        <v>92</v>
      </c>
      <c r="D54" s="7">
        <f>D50</f>
        <v>3.85</v>
      </c>
      <c r="E54" s="13">
        <v>299500</v>
      </c>
      <c r="F54" s="13">
        <f t="shared" ref="F54:F55" si="10">H53*D54%/$C$19*C54</f>
        <v>51033.912328767125</v>
      </c>
      <c r="G54" s="13">
        <f t="shared" si="9"/>
        <v>350533.91232876712</v>
      </c>
      <c r="H54" s="13">
        <f>H53-E54</f>
        <v>4959500</v>
      </c>
    </row>
    <row r="55" spans="1:8" x14ac:dyDescent="0.25">
      <c r="A55" s="9">
        <v>76</v>
      </c>
      <c r="B55" s="14">
        <v>48944</v>
      </c>
      <c r="C55" s="9">
        <f>31+30+31</f>
        <v>92</v>
      </c>
      <c r="D55" s="7">
        <f>D50</f>
        <v>3.85</v>
      </c>
      <c r="E55" s="13">
        <v>299500</v>
      </c>
      <c r="F55" s="13">
        <f t="shared" si="10"/>
        <v>48127.531506849315</v>
      </c>
      <c r="G55" s="13">
        <f t="shared" si="9"/>
        <v>347627.53150684934</v>
      </c>
      <c r="H55" s="13">
        <f>H54-E55</f>
        <v>4660000</v>
      </c>
    </row>
    <row r="56" spans="1:8" x14ac:dyDescent="0.25">
      <c r="A56" s="20" t="s">
        <v>17</v>
      </c>
      <c r="B56" s="21"/>
      <c r="C56" s="21"/>
      <c r="D56" s="15"/>
      <c r="E56" s="16">
        <f>SUM(E52:E55)</f>
        <v>1198000</v>
      </c>
      <c r="F56" s="17">
        <f>SUM(F52:F55)</f>
        <v>208126.30616438357</v>
      </c>
      <c r="G56" s="17">
        <f>SUM(G52:G55)</f>
        <v>1406126.3061643834</v>
      </c>
      <c r="H56" s="13"/>
    </row>
    <row r="57" spans="1:8" x14ac:dyDescent="0.25">
      <c r="A57" s="9">
        <v>85</v>
      </c>
      <c r="B57" s="14">
        <v>49034</v>
      </c>
      <c r="C57" s="9">
        <f>31+28+31</f>
        <v>90</v>
      </c>
      <c r="D57" s="7">
        <f>D55</f>
        <v>3.85</v>
      </c>
      <c r="E57" s="13">
        <v>375000</v>
      </c>
      <c r="F57" s="13">
        <f>H55*D57%/C19*C57</f>
        <v>44238.082191780821</v>
      </c>
      <c r="G57" s="13">
        <f>E57+F57</f>
        <v>419238.08219178079</v>
      </c>
      <c r="H57" s="13">
        <f>H55-E57</f>
        <v>4285000</v>
      </c>
    </row>
    <row r="58" spans="1:8" x14ac:dyDescent="0.25">
      <c r="A58" s="9">
        <v>86</v>
      </c>
      <c r="B58" s="14">
        <v>49125</v>
      </c>
      <c r="C58" s="9">
        <f>30+31+30</f>
        <v>91</v>
      </c>
      <c r="D58" s="7">
        <f>D57</f>
        <v>3.85</v>
      </c>
      <c r="E58" s="13">
        <v>375000</v>
      </c>
      <c r="F58" s="13">
        <f>H57*D58%/$C$19*C58</f>
        <v>41130.130136986299</v>
      </c>
      <c r="G58" s="13">
        <f t="shared" ref="G58:G60" si="11">E58+F58</f>
        <v>416130.13013698632</v>
      </c>
      <c r="H58" s="13">
        <f>H57-E58</f>
        <v>3910000</v>
      </c>
    </row>
    <row r="59" spans="1:8" x14ac:dyDescent="0.25">
      <c r="A59" s="9">
        <v>87</v>
      </c>
      <c r="B59" s="14">
        <v>49217</v>
      </c>
      <c r="C59" s="9">
        <f>31+31+30</f>
        <v>92</v>
      </c>
      <c r="D59" s="7">
        <f>D57</f>
        <v>3.85</v>
      </c>
      <c r="E59" s="13">
        <v>375000</v>
      </c>
      <c r="F59" s="13">
        <f t="shared" ref="F59:F60" si="12">H58*D59%/$C$19*C59</f>
        <v>37943.068493150684</v>
      </c>
      <c r="G59" s="13">
        <f t="shared" si="11"/>
        <v>412943.0684931507</v>
      </c>
      <c r="H59" s="13">
        <f>H58-E59</f>
        <v>3535000</v>
      </c>
    </row>
    <row r="60" spans="1:8" x14ac:dyDescent="0.25">
      <c r="A60" s="9">
        <v>88</v>
      </c>
      <c r="B60" s="14">
        <v>49309</v>
      </c>
      <c r="C60" s="9">
        <f>31+30+31</f>
        <v>92</v>
      </c>
      <c r="D60" s="7">
        <f>D57</f>
        <v>3.85</v>
      </c>
      <c r="E60" s="13">
        <v>375000</v>
      </c>
      <c r="F60" s="13">
        <f t="shared" si="12"/>
        <v>34304.027397260274</v>
      </c>
      <c r="G60" s="13">
        <f t="shared" si="11"/>
        <v>409304.0273972603</v>
      </c>
      <c r="H60" s="13">
        <f>H59-E60</f>
        <v>3160000</v>
      </c>
    </row>
    <row r="61" spans="1:8" x14ac:dyDescent="0.25">
      <c r="A61" s="20" t="s">
        <v>18</v>
      </c>
      <c r="B61" s="21"/>
      <c r="C61" s="21"/>
      <c r="D61" s="15"/>
      <c r="E61" s="16">
        <f>SUM(E57:E60)</f>
        <v>1500000</v>
      </c>
      <c r="F61" s="17">
        <f>SUM(F57:F60)</f>
        <v>157615.30821917806</v>
      </c>
      <c r="G61" s="17">
        <f>SUM(G57:G60)</f>
        <v>1657615.3082191781</v>
      </c>
      <c r="H61" s="13"/>
    </row>
    <row r="62" spans="1:8" x14ac:dyDescent="0.25">
      <c r="A62" s="9">
        <v>97</v>
      </c>
      <c r="B62" s="14">
        <v>49399</v>
      </c>
      <c r="C62" s="9">
        <f>31+28+31</f>
        <v>90</v>
      </c>
      <c r="D62" s="7">
        <f>D60</f>
        <v>3.85</v>
      </c>
      <c r="E62" s="13">
        <v>400000</v>
      </c>
      <c r="F62" s="13">
        <f>H60*D62%/C19*C62</f>
        <v>29998.356164383564</v>
      </c>
      <c r="G62" s="13">
        <f>E62+F62</f>
        <v>429998.35616438359</v>
      </c>
      <c r="H62" s="13">
        <f>H60-E62</f>
        <v>2760000</v>
      </c>
    </row>
    <row r="63" spans="1:8" x14ac:dyDescent="0.25">
      <c r="A63" s="9">
        <v>98</v>
      </c>
      <c r="B63" s="14">
        <v>49490</v>
      </c>
      <c r="C63" s="9">
        <f>30+31+30</f>
        <v>91</v>
      </c>
      <c r="D63" s="7">
        <f>D62</f>
        <v>3.85</v>
      </c>
      <c r="E63" s="13">
        <v>400000</v>
      </c>
      <c r="F63" s="13">
        <f>H62*D63%/$C$19*C63</f>
        <v>26492.219178082196</v>
      </c>
      <c r="G63" s="13">
        <f t="shared" ref="G63:G65" si="13">E63+F63</f>
        <v>426492.21917808219</v>
      </c>
      <c r="H63" s="13">
        <f>H62-E63</f>
        <v>2360000</v>
      </c>
    </row>
    <row r="64" spans="1:8" x14ac:dyDescent="0.25">
      <c r="A64" s="9">
        <v>99</v>
      </c>
      <c r="B64" s="14">
        <v>49582</v>
      </c>
      <c r="C64" s="9">
        <f>31+31+30</f>
        <v>92</v>
      </c>
      <c r="D64" s="7">
        <f>D63</f>
        <v>3.85</v>
      </c>
      <c r="E64" s="13">
        <v>400000</v>
      </c>
      <c r="F64" s="13">
        <f t="shared" ref="F64:F65" si="14">H63*D64%/$C$19*C64</f>
        <v>22901.698630136987</v>
      </c>
      <c r="G64" s="13">
        <f t="shared" si="13"/>
        <v>422901.69863013696</v>
      </c>
      <c r="H64" s="13">
        <f>H63-E64</f>
        <v>1960000</v>
      </c>
    </row>
    <row r="65" spans="1:8" x14ac:dyDescent="0.25">
      <c r="A65" s="9">
        <v>100</v>
      </c>
      <c r="B65" s="14">
        <v>49674</v>
      </c>
      <c r="C65" s="9">
        <f>31+30+31</f>
        <v>92</v>
      </c>
      <c r="D65" s="7">
        <f>D64</f>
        <v>3.85</v>
      </c>
      <c r="E65" s="13">
        <v>400000</v>
      </c>
      <c r="F65" s="13">
        <f t="shared" si="14"/>
        <v>19020.054794520547</v>
      </c>
      <c r="G65" s="13">
        <f t="shared" si="13"/>
        <v>419020.05479452055</v>
      </c>
      <c r="H65" s="13">
        <f>H64-E65</f>
        <v>1560000</v>
      </c>
    </row>
    <row r="66" spans="1:8" x14ac:dyDescent="0.25">
      <c r="A66" s="20" t="s">
        <v>19</v>
      </c>
      <c r="B66" s="21"/>
      <c r="C66" s="21"/>
      <c r="D66" s="15"/>
      <c r="E66" s="16">
        <f>SUM(E62:E65)</f>
        <v>1600000</v>
      </c>
      <c r="F66" s="17">
        <f>SUM(F62:F65)</f>
        <v>98412.328767123297</v>
      </c>
      <c r="G66" s="17">
        <f>SUM(G62:G65)</f>
        <v>1698412.3287671234</v>
      </c>
      <c r="H66" s="13"/>
    </row>
    <row r="67" spans="1:8" x14ac:dyDescent="0.25">
      <c r="A67" s="9">
        <v>109</v>
      </c>
      <c r="B67" s="14">
        <v>49765</v>
      </c>
      <c r="C67" s="9">
        <f>31+29+31</f>
        <v>91</v>
      </c>
      <c r="D67" s="7">
        <f>D65</f>
        <v>3.85</v>
      </c>
      <c r="E67" s="13">
        <v>390000</v>
      </c>
      <c r="F67" s="13">
        <f>H65*D67%/C19*C67</f>
        <v>14973.863013698632</v>
      </c>
      <c r="G67" s="13">
        <f>E67+F67</f>
        <v>404973.8630136986</v>
      </c>
      <c r="H67" s="13">
        <f>H65-E67</f>
        <v>1170000</v>
      </c>
    </row>
    <row r="68" spans="1:8" x14ac:dyDescent="0.25">
      <c r="A68" s="9">
        <v>110</v>
      </c>
      <c r="B68" s="14">
        <v>49856</v>
      </c>
      <c r="C68" s="9">
        <f>30+31+30</f>
        <v>91</v>
      </c>
      <c r="D68" s="7">
        <f>D67</f>
        <v>3.85</v>
      </c>
      <c r="E68" s="13">
        <v>390000</v>
      </c>
      <c r="F68" s="13">
        <f>H67*D68%/$C$19*C68</f>
        <v>11230.397260273972</v>
      </c>
      <c r="G68" s="13">
        <f t="shared" ref="G68:G70" si="15">E68+F68</f>
        <v>401230.39726027398</v>
      </c>
      <c r="H68" s="13">
        <f>H67-E68</f>
        <v>780000</v>
      </c>
    </row>
    <row r="69" spans="1:8" x14ac:dyDescent="0.25">
      <c r="A69" s="9">
        <v>111</v>
      </c>
      <c r="B69" s="14">
        <v>49948</v>
      </c>
      <c r="C69" s="9">
        <f>31+31+30</f>
        <v>92</v>
      </c>
      <c r="D69" s="7">
        <f>D68</f>
        <v>3.85</v>
      </c>
      <c r="E69" s="13">
        <v>390000</v>
      </c>
      <c r="F69" s="13">
        <f t="shared" ref="F69:F70" si="16">H68*D69%/$C$19*C69</f>
        <v>7569.2054794520554</v>
      </c>
      <c r="G69" s="13">
        <f t="shared" si="15"/>
        <v>397569.20547945204</v>
      </c>
      <c r="H69" s="13">
        <f>H68-E69</f>
        <v>390000</v>
      </c>
    </row>
    <row r="70" spans="1:8" x14ac:dyDescent="0.25">
      <c r="A70" s="9">
        <v>112</v>
      </c>
      <c r="B70" s="14">
        <v>50040</v>
      </c>
      <c r="C70" s="9">
        <f>31+30+31</f>
        <v>92</v>
      </c>
      <c r="D70" s="7">
        <f>D69</f>
        <v>3.85</v>
      </c>
      <c r="E70" s="13">
        <v>390000</v>
      </c>
      <c r="F70" s="13">
        <f t="shared" si="16"/>
        <v>3784.6027397260277</v>
      </c>
      <c r="G70" s="13">
        <f t="shared" si="15"/>
        <v>393784.60273972602</v>
      </c>
      <c r="H70" s="13">
        <f>H69-E70</f>
        <v>0</v>
      </c>
    </row>
    <row r="71" spans="1:8" x14ac:dyDescent="0.25">
      <c r="A71" s="20" t="s">
        <v>28</v>
      </c>
      <c r="B71" s="21"/>
      <c r="C71" s="21"/>
      <c r="D71" s="15"/>
      <c r="E71" s="16">
        <f>SUM(E67:E70)</f>
        <v>1560000</v>
      </c>
      <c r="F71" s="17">
        <f>SUM(F67:F70)</f>
        <v>37558.068493150691</v>
      </c>
      <c r="G71" s="17">
        <f>SUM(G67:G70)</f>
        <v>1597558.0684931504</v>
      </c>
      <c r="H71" s="13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18" t="s">
        <v>20</v>
      </c>
      <c r="F74" s="19">
        <f>F26+F36+F41+F46+F51+F56+F61+F66+F71+F31+F20</f>
        <v>2166040.378082192</v>
      </c>
      <c r="G74" s="19">
        <f>G26+G31+G36+G41+G46+G51+G56+G61+G66+G71+G20</f>
        <v>10166040.37808219</v>
      </c>
      <c r="H74" s="2"/>
    </row>
  </sheetData>
  <mergeCells count="26">
    <mergeCell ref="A7:G7"/>
    <mergeCell ref="A1:H1"/>
    <mergeCell ref="A3:H3"/>
    <mergeCell ref="A4:H4"/>
    <mergeCell ref="A5:H5"/>
    <mergeCell ref="A6:H6"/>
    <mergeCell ref="A46:C46"/>
    <mergeCell ref="A21:C21"/>
    <mergeCell ref="A8:A9"/>
    <mergeCell ref="B8:C8"/>
    <mergeCell ref="B9:C9"/>
    <mergeCell ref="A11:H11"/>
    <mergeCell ref="A12:A14"/>
    <mergeCell ref="B12:G12"/>
    <mergeCell ref="B13:G13"/>
    <mergeCell ref="B14:G14"/>
    <mergeCell ref="A16:H16"/>
    <mergeCell ref="A26:C26"/>
    <mergeCell ref="A31:C31"/>
    <mergeCell ref="A36:C36"/>
    <mergeCell ref="A41:C41"/>
    <mergeCell ref="A51:C51"/>
    <mergeCell ref="A56:C56"/>
    <mergeCell ref="A61:C61"/>
    <mergeCell ref="A66:C66"/>
    <mergeCell ref="A71:C71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Lichota</dc:creator>
  <cp:lastModifiedBy>Monika Lichota</cp:lastModifiedBy>
  <cp:lastPrinted>2026-10-05T06:02:46Z</cp:lastPrinted>
  <dcterms:created xsi:type="dcterms:W3CDTF">2026-10-03T17:51:27Z</dcterms:created>
  <dcterms:modified xsi:type="dcterms:W3CDTF">2026-10-10T16:16:37Z</dcterms:modified>
</cp:coreProperties>
</file>